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https://bqes-my.sharepoint.com/personal/lucas_gray_bqe_com/Documents/Desktop/"/>
    </mc:Choice>
  </mc:AlternateContent>
  <xr:revisionPtr revIDLastSave="0" documentId="8_{0635E7B2-4F0E-4350-A0BB-F01C50F88F20}" xr6:coauthVersionLast="47" xr6:coauthVersionMax="47" xr10:uidLastSave="{00000000-0000-0000-0000-000000000000}"/>
  <bookViews>
    <workbookView xWindow="0" yWindow="500" windowWidth="33340" windowHeight="19920" xr2:uid="{00000000-000D-0000-FFFF-FFFF00000000}"/>
  </bookViews>
  <sheets>
    <sheet name="ROI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21" i="1"/>
  <c r="C9" i="1"/>
  <c r="C16" i="1"/>
  <c r="C10" i="1"/>
  <c r="C11" i="1" s="1"/>
  <c r="C13" i="1" s="1"/>
  <c r="C23" i="1" s="1"/>
  <c r="C24" i="1" l="1"/>
  <c r="C22" i="1"/>
  <c r="C1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<sst xmlns="http://schemas.openxmlformats.org/spreadsheetml/2006/main" count="72" uniqueCount="65">
  <si>
    <t>Firm Management Software ROI Calculator</t>
  </si>
  <si>
    <t>Metric</t>
  </si>
  <si>
    <t>Value</t>
  </si>
  <si>
    <t>Unit / Note</t>
  </si>
  <si>
    <t>Equation/Notes</t>
  </si>
  <si>
    <t>Number of Billable Employees (FTEs)</t>
  </si>
  <si>
    <t>Full time employees</t>
  </si>
  <si>
    <t>Prorate part-time staff</t>
  </si>
  <si>
    <t>Average Net Revenue per FTE</t>
  </si>
  <si>
    <t xml:space="preserve">USD </t>
  </si>
  <si>
    <t>Net Operating Revenue / Total FTE</t>
  </si>
  <si>
    <t>Average Expense per FTE</t>
  </si>
  <si>
    <t>USD</t>
  </si>
  <si>
    <t>Net Operating Exenses / Total FTE</t>
  </si>
  <si>
    <t>Utilization Rate across the firm</t>
  </si>
  <si>
    <t>% of total time that is billable</t>
  </si>
  <si>
    <t>Billable Hours / Total Hours</t>
  </si>
  <si>
    <t>Time recovered (billable roles)</t>
  </si>
  <si>
    <t>Percent</t>
  </si>
  <si>
    <t>2.5% = 1 hours saved per week</t>
  </si>
  <si>
    <t>Effective Billing Rate</t>
  </si>
  <si>
    <t>USD/hour</t>
  </si>
  <si>
    <t>Equation: $171,612 / (2080 * Utilization Rate)</t>
  </si>
  <si>
    <t>Effective Cost Rate</t>
  </si>
  <si>
    <t>Admin hours reduced per Billable FTE</t>
  </si>
  <si>
    <t>Hours</t>
  </si>
  <si>
    <t>2080 hours * Time Recovered Percentage</t>
  </si>
  <si>
    <t>Non billbale hours saved for the firm</t>
  </si>
  <si>
    <t>hours/year</t>
  </si>
  <si>
    <t>FTE * Admin Time Saved</t>
  </si>
  <si>
    <t>Increase Billing Potential</t>
  </si>
  <si>
    <t xml:space="preserve">USD/year </t>
  </si>
  <si>
    <t>Non-billable time saved * Effective Billing Rate</t>
  </si>
  <si>
    <t>Increase Profit Potential</t>
  </si>
  <si>
    <t>Hours Reduced * FTE * (Effective Billing Rate - Effective Cost Rate)</t>
  </si>
  <si>
    <t>Days Sales Outstanding (DSO) Reduction</t>
  </si>
  <si>
    <t>Days</t>
  </si>
  <si>
    <t>Reduction in the days to payment received</t>
  </si>
  <si>
    <t>Cost of Capital</t>
  </si>
  <si>
    <t>Interest Rate</t>
  </si>
  <si>
    <t>Enter the interest rate on a line of credit or other business loan</t>
  </si>
  <si>
    <t>Improved Cash Flow Value</t>
  </si>
  <si>
    <t>(Annual net revenue ÷ 365) × days reduced × cost of capital</t>
  </si>
  <si>
    <t>Costs</t>
  </si>
  <si>
    <t>Amount</t>
  </si>
  <si>
    <t>Annual subscription per user</t>
  </si>
  <si>
    <t>USD/user/year</t>
  </si>
  <si>
    <t>Enter the annual software subscription cost per user</t>
  </si>
  <si>
    <t>Implementation Cost (One Time)</t>
  </si>
  <si>
    <t>USD (Single Time Expense)</t>
  </si>
  <si>
    <t>Enter the cost of implementation services</t>
  </si>
  <si>
    <t>Amortization Period (for Implementation)</t>
  </si>
  <si>
    <t>Years</t>
  </si>
  <si>
    <t>Enter the number of years you will spread the implementation cost over</t>
  </si>
  <si>
    <t>Total Cost</t>
  </si>
  <si>
    <t>(Annual Subscription cost * FTE) + (Implementation Cost / Amortization Years)</t>
  </si>
  <si>
    <t xml:space="preserve"> ROI</t>
  </si>
  <si>
    <t>USD/Year</t>
  </si>
  <si>
    <t>Increased Profit Potential + Improved Cash Flow - Cost of Software</t>
  </si>
  <si>
    <t>Percent Return on Investment</t>
  </si>
  <si>
    <t>(Revenue From Investment - Cost of Investment) / Cost of Investment</t>
  </si>
  <si>
    <t>Payback Period</t>
  </si>
  <si>
    <t>Cost / Revenue * 365</t>
  </si>
  <si>
    <t>Ready to apply this ROI to your firm?</t>
  </si>
  <si>
    <t>Schedule a CORE demo 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</si>
</sst>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4"/>
      <color rgb="FFFFFFFF"/>
      <name val="Calibri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rgb="FF2B2F3E"/>
      <name val="Roobert"/>
      <charset val="1"/>
    </font>
    <font>
      <i/>
      <sz val="11"/>
      <color theme="1" tint="0.34998626667073579"/>
      <name val="Calibri"/>
      <family val="2"/>
      <scheme val="minor"/>
    </font>
    <font>
      <i/>
      <sz val="10"/>
      <color theme="1" tint="0.34998626667073579"/>
      <name val="Calibri"/>
    </font>
    <font>
      <i/>
      <sz val="10"/>
      <color theme="1" tint="0.34998626667073579"/>
      <name val="Calibri"/>
      <family val="2"/>
      <scheme val="minor"/>
    </font>
    <font>
      <b/>
      <i/>
      <sz val="11"/>
      <color theme="1" tint="0.34998626667073579"/>
      <name val="Calibri"/>
      <family val="2"/>
      <scheme val="minor"/>
    </font>
    <font>
      <i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00273D"/>
      <name val="Calibri"/>
      <family val="2"/>
      <scheme val="minor"/>
    </font>
    <font>
      <sz val="11"/>
      <color rgb="FF00273D"/>
      <name val="Calibri"/>
      <family val="2"/>
      <scheme val="minor"/>
    </font>
    <font>
      <b/>
      <sz val="16"/>
      <color rgb="FF00273D"/>
      <name val="Calibri"/>
    </font>
    <font>
      <b/>
      <sz val="11"/>
      <color rgb="FF00273D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6EEF9"/>
        <bgColor rgb="FFE6EEF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73D"/>
        <bgColor indexed="64"/>
      </patternFill>
    </fill>
    <fill>
      <patternFill patternType="solid">
        <fgColor rgb="FFFF9900"/>
        <bgColor indexed="64"/>
      </patternFill>
    </fill>
  </fills>
  <borders count="14">
    <border>
      <left/>
      <right/>
      <top/>
      <bottom/>
      <diagonal/>
    </border>
    <border>
      <left style="medium">
        <color rgb="FF00273D"/>
      </left>
      <right/>
      <top style="medium">
        <color rgb="FF00273D"/>
      </top>
      <bottom/>
      <diagonal/>
    </border>
    <border>
      <left/>
      <right/>
      <top style="medium">
        <color rgb="FF00273D"/>
      </top>
      <bottom/>
      <diagonal/>
    </border>
    <border>
      <left/>
      <right style="medium">
        <color rgb="FF00273D"/>
      </right>
      <top style="medium">
        <color rgb="FF00273D"/>
      </top>
      <bottom/>
      <diagonal/>
    </border>
    <border>
      <left style="medium">
        <color rgb="FF00273D"/>
      </left>
      <right/>
      <top/>
      <bottom/>
      <diagonal/>
    </border>
    <border>
      <left/>
      <right style="medium">
        <color rgb="FF00273D"/>
      </right>
      <top/>
      <bottom/>
      <diagonal/>
    </border>
    <border>
      <left style="medium">
        <color rgb="FF00273D"/>
      </left>
      <right/>
      <top/>
      <bottom style="medium">
        <color rgb="FF00273D"/>
      </bottom>
      <diagonal/>
    </border>
    <border>
      <left/>
      <right/>
      <top/>
      <bottom style="medium">
        <color rgb="FF00273D"/>
      </bottom>
      <diagonal/>
    </border>
    <border>
      <left/>
      <right style="medium">
        <color rgb="FF00273D"/>
      </right>
      <top/>
      <bottom style="medium">
        <color rgb="FF00273D"/>
      </bottom>
      <diagonal/>
    </border>
    <border>
      <left style="thin">
        <color rgb="FF00273D"/>
      </left>
      <right style="thin">
        <color rgb="FF00273D"/>
      </right>
      <top/>
      <bottom/>
      <diagonal/>
    </border>
    <border>
      <left style="thin">
        <color rgb="FF00273D"/>
      </left>
      <right style="thin">
        <color rgb="FF00273D"/>
      </right>
      <top/>
      <bottom style="medium">
        <color rgb="FF00273D"/>
      </bottom>
      <diagonal/>
    </border>
    <border>
      <left style="thin">
        <color rgb="FF00273D"/>
      </left>
      <right style="thin">
        <color rgb="FF00273D"/>
      </right>
      <top style="medium">
        <color rgb="FF00273D"/>
      </top>
      <bottom/>
      <diagonal/>
    </border>
    <border>
      <left style="medium">
        <color rgb="FF00273D"/>
      </left>
      <right style="thin">
        <color rgb="FF00273D"/>
      </right>
      <top style="medium">
        <color rgb="FF00273D"/>
      </top>
      <bottom/>
      <diagonal/>
    </border>
    <border>
      <left style="medium">
        <color rgb="FF00273D"/>
      </left>
      <right style="thin">
        <color rgb="FF00273D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7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wrapText="1"/>
    </xf>
    <xf numFmtId="10" fontId="0" fillId="3" borderId="0" xfId="0" applyNumberFormat="1" applyFill="1" applyAlignment="1">
      <alignment horizontal="left" wrapText="1"/>
    </xf>
    <xf numFmtId="0" fontId="0" fillId="0" borderId="0" xfId="0" applyAlignment="1">
      <alignment horizontal="left" wrapText="1"/>
    </xf>
    <xf numFmtId="0" fontId="16" fillId="3" borderId="0" xfId="0" applyFont="1" applyFill="1" applyAlignment="1">
      <alignment vertical="center"/>
    </xf>
    <xf numFmtId="0" fontId="13" fillId="7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/>
    </xf>
    <xf numFmtId="0" fontId="13" fillId="7" borderId="2" xfId="0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left" vertical="center"/>
    </xf>
    <xf numFmtId="0" fontId="13" fillId="7" borderId="5" xfId="0" applyFont="1" applyFill="1" applyBorder="1" applyAlignment="1">
      <alignment horizontal="left" vertical="center"/>
    </xf>
    <xf numFmtId="165" fontId="7" fillId="7" borderId="6" xfId="0" applyNumberFormat="1" applyFont="1" applyFill="1" applyBorder="1" applyAlignment="1">
      <alignment vertical="center"/>
    </xf>
    <xf numFmtId="165" fontId="13" fillId="7" borderId="7" xfId="0" applyNumberFormat="1" applyFont="1" applyFill="1" applyBorder="1" applyAlignment="1">
      <alignment vertical="center"/>
    </xf>
    <xf numFmtId="165" fontId="13" fillId="7" borderId="8" xfId="0" applyNumberFormat="1" applyFont="1" applyFill="1" applyBorder="1" applyAlignment="1">
      <alignment vertical="center"/>
    </xf>
    <xf numFmtId="44" fontId="0" fillId="3" borderId="0" xfId="0" applyNumberFormat="1" applyFill="1" applyAlignment="1">
      <alignment vertical="center"/>
    </xf>
    <xf numFmtId="165" fontId="0" fillId="3" borderId="0" xfId="0" applyNumberFormat="1" applyFill="1" applyAlignment="1">
      <alignment vertical="center"/>
    </xf>
    <xf numFmtId="0" fontId="8" fillId="3" borderId="0" xfId="0" applyFont="1" applyFill="1"/>
    <xf numFmtId="0" fontId="0" fillId="5" borderId="9" xfId="0" applyFill="1" applyBorder="1" applyAlignment="1">
      <alignment horizontal="right" vertical="center"/>
    </xf>
    <xf numFmtId="165" fontId="0" fillId="5" borderId="9" xfId="1" applyNumberFormat="1" applyFont="1" applyFill="1" applyBorder="1" applyAlignment="1">
      <alignment horizontal="right" vertical="center"/>
    </xf>
    <xf numFmtId="9" fontId="0" fillId="5" borderId="9" xfId="0" applyNumberFormat="1" applyFill="1" applyBorder="1" applyAlignment="1">
      <alignment horizontal="right" vertical="center"/>
    </xf>
    <xf numFmtId="164" fontId="0" fillId="5" borderId="9" xfId="2" applyNumberFormat="1" applyFont="1" applyFill="1" applyBorder="1" applyAlignment="1">
      <alignment horizontal="right" vertical="center"/>
    </xf>
    <xf numFmtId="44" fontId="0" fillId="3" borderId="9" xfId="0" applyNumberFormat="1" applyFill="1" applyBorder="1" applyAlignment="1">
      <alignment horizontal="right" vertical="center"/>
    </xf>
    <xf numFmtId="0" fontId="0" fillId="3" borderId="9" xfId="0" applyFill="1" applyBorder="1" applyAlignment="1">
      <alignment horizontal="right" vertical="center"/>
    </xf>
    <xf numFmtId="44" fontId="2" fillId="4" borderId="9" xfId="0" applyNumberFormat="1" applyFont="1" applyFill="1" applyBorder="1" applyAlignment="1">
      <alignment horizontal="right" vertical="center"/>
    </xf>
    <xf numFmtId="0" fontId="0" fillId="2" borderId="9" xfId="1" applyNumberFormat="1" applyFont="1" applyFill="1" applyBorder="1" applyAlignment="1">
      <alignment horizontal="right" vertical="center"/>
    </xf>
    <xf numFmtId="9" fontId="0" fillId="2" borderId="9" xfId="1" applyNumberFormat="1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165" fontId="0" fillId="2" borderId="9" xfId="1" applyNumberFormat="1" applyFont="1" applyFill="1" applyBorder="1" applyAlignment="1">
      <alignment horizontal="right" vertical="center"/>
    </xf>
    <xf numFmtId="44" fontId="2" fillId="4" borderId="10" xfId="0" applyNumberFormat="1" applyFont="1" applyFill="1" applyBorder="1" applyAlignment="1">
      <alignment horizontal="right" vertical="center"/>
    </xf>
    <xf numFmtId="165" fontId="7" fillId="7" borderId="11" xfId="0" applyNumberFormat="1" applyFont="1" applyFill="1" applyBorder="1" applyAlignment="1">
      <alignment vertical="center"/>
    </xf>
    <xf numFmtId="9" fontId="7" fillId="7" borderId="9" xfId="0" applyNumberFormat="1" applyFont="1" applyFill="1" applyBorder="1" applyAlignment="1">
      <alignment vertical="center"/>
    </xf>
    <xf numFmtId="0" fontId="3" fillId="6" borderId="11" xfId="0" applyFont="1" applyFill="1" applyBorder="1" applyAlignment="1">
      <alignment horizontal="center" vertical="center"/>
    </xf>
    <xf numFmtId="1" fontId="7" fillId="7" borderId="10" xfId="0" applyNumberFormat="1" applyFont="1" applyFill="1" applyBorder="1" applyAlignment="1">
      <alignment vertical="center"/>
    </xf>
    <xf numFmtId="0" fontId="0" fillId="3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10" fontId="0" fillId="3" borderId="0" xfId="2" applyNumberFormat="1" applyFont="1" applyFill="1" applyAlignment="1">
      <alignment horizontal="left" vertical="top" wrapText="1"/>
    </xf>
    <xf numFmtId="0" fontId="15" fillId="3" borderId="0" xfId="0" applyFont="1" applyFill="1" applyAlignment="1">
      <alignment horizontal="left" vertical="center" wrapText="1"/>
    </xf>
    <xf numFmtId="0" fontId="18" fillId="3" borderId="0" xfId="3" applyFont="1" applyFill="1" applyAlignment="1">
      <alignment horizontal="left" vertical="top" wrapText="1"/>
    </xf>
    <xf numFmtId="0" fontId="7" fillId="7" borderId="12" xfId="0" applyFont="1" applyFill="1" applyBorder="1" applyAlignment="1">
      <alignment horizontal="left" vertical="center"/>
    </xf>
    <xf numFmtId="0" fontId="7" fillId="7" borderId="13" xfId="0" applyFont="1" applyFill="1" applyBorder="1" applyAlignment="1">
      <alignment horizontal="left"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273D"/>
      <color rgb="FFFF9900"/>
      <color rgb="FFFDC20E"/>
      <color rgb="FFFF5722"/>
      <color rgb="FFFDC300"/>
      <color rgb="FFFE56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qe.com/demo-request?utm_source=report&amp;utm_medium=anchorcontent&amp;utm_campaign=Buyersgui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2"/>
  <sheetViews>
    <sheetView tabSelected="1" topLeftCell="A14" workbookViewId="0">
      <selection activeCell="C34" sqref="C34"/>
    </sheetView>
  </sheetViews>
  <sheetFormatPr defaultColWidth="8.85546875" defaultRowHeight="15"/>
  <cols>
    <col min="1" max="1" width="3.7109375" style="1" customWidth="1"/>
    <col min="2" max="2" width="37.140625" style="1" customWidth="1"/>
    <col min="3" max="3" width="15.28515625" style="1" customWidth="1"/>
    <col min="4" max="4" width="28.85546875" style="1" customWidth="1"/>
    <col min="5" max="5" width="68" style="1" customWidth="1"/>
    <col min="6" max="22" width="59.5703125" style="3" customWidth="1"/>
    <col min="23" max="16384" width="8.85546875" style="1"/>
  </cols>
  <sheetData>
    <row r="1" spans="1:22" s="6" customFormat="1" ht="29.25" customHeight="1">
      <c r="A1" s="5"/>
      <c r="B1" s="7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20.25" customHeight="1">
      <c r="A2" s="3"/>
      <c r="B2" s="17" t="s">
        <v>1</v>
      </c>
      <c r="C2" s="53" t="s">
        <v>2</v>
      </c>
      <c r="D2" s="18" t="s">
        <v>3</v>
      </c>
      <c r="E2" s="19" t="s">
        <v>4</v>
      </c>
    </row>
    <row r="3" spans="1:22" ht="20.25" customHeight="1">
      <c r="A3" s="3"/>
      <c r="B3" s="20" t="s">
        <v>5</v>
      </c>
      <c r="C3" s="39">
        <v>30</v>
      </c>
      <c r="D3" s="13" t="s">
        <v>6</v>
      </c>
      <c r="E3" s="21" t="s">
        <v>7</v>
      </c>
    </row>
    <row r="4" spans="1:22" ht="20.25" customHeight="1">
      <c r="A4" s="3"/>
      <c r="B4" s="20" t="s">
        <v>8</v>
      </c>
      <c r="C4" s="40">
        <v>171612</v>
      </c>
      <c r="D4" s="14" t="s">
        <v>9</v>
      </c>
      <c r="E4" s="22" t="s">
        <v>10</v>
      </c>
    </row>
    <row r="5" spans="1:22" ht="20.25" customHeight="1">
      <c r="A5" s="3"/>
      <c r="B5" s="20" t="s">
        <v>11</v>
      </c>
      <c r="C5" s="40">
        <v>114371</v>
      </c>
      <c r="D5" s="14" t="s">
        <v>12</v>
      </c>
      <c r="E5" s="22" t="s">
        <v>13</v>
      </c>
    </row>
    <row r="6" spans="1:22" ht="20.25" customHeight="1">
      <c r="A6" s="3"/>
      <c r="B6" s="20" t="s">
        <v>14</v>
      </c>
      <c r="C6" s="41">
        <v>0.65</v>
      </c>
      <c r="D6" s="13" t="s">
        <v>15</v>
      </c>
      <c r="E6" s="22" t="s">
        <v>16</v>
      </c>
      <c r="G6" s="37"/>
      <c r="H6" s="38"/>
    </row>
    <row r="7" spans="1:22" ht="20.25" customHeight="1">
      <c r="A7" s="3"/>
      <c r="B7" s="20" t="s">
        <v>17</v>
      </c>
      <c r="C7" s="42">
        <v>2.5000000000000001E-2</v>
      </c>
      <c r="D7" s="13" t="s">
        <v>18</v>
      </c>
      <c r="E7" s="22" t="s">
        <v>19</v>
      </c>
      <c r="G7" s="37"/>
    </row>
    <row r="8" spans="1:22" ht="20.25" customHeight="1">
      <c r="A8" s="3"/>
      <c r="B8" s="20" t="s">
        <v>20</v>
      </c>
      <c r="C8" s="43">
        <f>(C4/(2080*C6))</f>
        <v>126.9319526627219</v>
      </c>
      <c r="D8" s="13" t="s">
        <v>21</v>
      </c>
      <c r="E8" s="22" t="s">
        <v>22</v>
      </c>
      <c r="H8" s="38"/>
    </row>
    <row r="9" spans="1:22" ht="20.25" customHeight="1">
      <c r="A9" s="3"/>
      <c r="B9" s="20" t="s">
        <v>23</v>
      </c>
      <c r="C9" s="43">
        <f>(C5/(2080*C6))</f>
        <v>84.593934911242599</v>
      </c>
      <c r="D9" s="13" t="s">
        <v>21</v>
      </c>
      <c r="E9" s="22" t="s">
        <v>22</v>
      </c>
      <c r="H9" s="38"/>
    </row>
    <row r="10" spans="1:22" ht="20.25" customHeight="1">
      <c r="A10" s="3"/>
      <c r="B10" s="20" t="s">
        <v>24</v>
      </c>
      <c r="C10" s="44">
        <f>2080*C7</f>
        <v>52</v>
      </c>
      <c r="D10" s="13" t="s">
        <v>25</v>
      </c>
      <c r="E10" s="22" t="s">
        <v>26</v>
      </c>
      <c r="H10" s="36"/>
    </row>
    <row r="11" spans="1:22" ht="20.25" customHeight="1">
      <c r="A11" s="3"/>
      <c r="B11" s="20" t="s">
        <v>27</v>
      </c>
      <c r="C11" s="44">
        <f>C10*C3</f>
        <v>1560</v>
      </c>
      <c r="D11" s="13" t="s">
        <v>28</v>
      </c>
      <c r="E11" s="22" t="s">
        <v>29</v>
      </c>
    </row>
    <row r="12" spans="1:22" ht="20.25" customHeight="1">
      <c r="A12" s="3"/>
      <c r="B12" s="20" t="s">
        <v>30</v>
      </c>
      <c r="C12" s="43">
        <f>C8*C11</f>
        <v>198013.84615384616</v>
      </c>
      <c r="D12" s="13" t="s">
        <v>31</v>
      </c>
      <c r="E12" s="22" t="s">
        <v>32</v>
      </c>
    </row>
    <row r="13" spans="1:22" ht="20.25" customHeight="1">
      <c r="A13" s="3"/>
      <c r="B13" s="23" t="s">
        <v>33</v>
      </c>
      <c r="C13" s="45">
        <f>(C11*C8)-(C11*C9)</f>
        <v>66047.307692307688</v>
      </c>
      <c r="D13" s="16" t="s">
        <v>31</v>
      </c>
      <c r="E13" s="24" t="s">
        <v>34</v>
      </c>
    </row>
    <row r="14" spans="1:22" ht="20.25" customHeight="1">
      <c r="A14" s="3"/>
      <c r="B14" s="20" t="s">
        <v>35</v>
      </c>
      <c r="C14" s="46">
        <v>10</v>
      </c>
      <c r="D14" s="13" t="s">
        <v>36</v>
      </c>
      <c r="E14" s="21" t="s">
        <v>37</v>
      </c>
      <c r="G14" s="37"/>
      <c r="H14" s="37"/>
      <c r="I14" s="37"/>
      <c r="J14" s="37"/>
    </row>
    <row r="15" spans="1:22" ht="20.25" customHeight="1">
      <c r="A15" s="3"/>
      <c r="B15" s="20" t="s">
        <v>38</v>
      </c>
      <c r="C15" s="47">
        <v>0.06</v>
      </c>
      <c r="D15" s="13" t="s">
        <v>39</v>
      </c>
      <c r="E15" s="21" t="s">
        <v>40</v>
      </c>
      <c r="G15" s="37"/>
    </row>
    <row r="16" spans="1:22" ht="20.25" customHeight="1">
      <c r="A16" s="3"/>
      <c r="B16" s="23" t="s">
        <v>41</v>
      </c>
      <c r="C16" s="45">
        <f>((C3*C4)/365)*C14*C15</f>
        <v>8463.0575342465763</v>
      </c>
      <c r="D16" s="16" t="s">
        <v>31</v>
      </c>
      <c r="E16" s="24" t="s">
        <v>42</v>
      </c>
      <c r="G16" s="37"/>
    </row>
    <row r="17" spans="1:22" ht="20.25" customHeight="1">
      <c r="A17" s="3"/>
      <c r="B17" s="25" t="s">
        <v>43</v>
      </c>
      <c r="C17" s="48" t="s">
        <v>44</v>
      </c>
      <c r="D17" s="15" t="s">
        <v>3</v>
      </c>
      <c r="E17" s="26"/>
    </row>
    <row r="18" spans="1:22" ht="20.25" customHeight="1">
      <c r="A18" s="3"/>
      <c r="B18" s="20" t="s">
        <v>45</v>
      </c>
      <c r="C18" s="49">
        <v>600</v>
      </c>
      <c r="D18" s="13" t="s">
        <v>46</v>
      </c>
      <c r="E18" s="21" t="s">
        <v>47</v>
      </c>
    </row>
    <row r="19" spans="1:22" ht="20.25" customHeight="1">
      <c r="A19" s="3"/>
      <c r="B19" s="20" t="s">
        <v>48</v>
      </c>
      <c r="C19" s="49">
        <v>3000</v>
      </c>
      <c r="D19" s="13" t="s">
        <v>49</v>
      </c>
      <c r="E19" s="21" t="s">
        <v>50</v>
      </c>
    </row>
    <row r="20" spans="1:22" ht="20.25" customHeight="1">
      <c r="A20" s="3"/>
      <c r="B20" s="20" t="s">
        <v>51</v>
      </c>
      <c r="C20" s="46">
        <v>6</v>
      </c>
      <c r="D20" s="13" t="s">
        <v>52</v>
      </c>
      <c r="E20" s="21" t="s">
        <v>53</v>
      </c>
    </row>
    <row r="21" spans="1:22" ht="20.25" customHeight="1">
      <c r="A21" s="3"/>
      <c r="B21" s="27" t="s">
        <v>54</v>
      </c>
      <c r="C21" s="50">
        <f>(C18*C3)+(C19/C20)</f>
        <v>18500</v>
      </c>
      <c r="D21" s="28" t="s">
        <v>31</v>
      </c>
      <c r="E21" s="29" t="s">
        <v>55</v>
      </c>
    </row>
    <row r="22" spans="1:22" s="2" customFormat="1" ht="20.25" customHeight="1">
      <c r="A22" s="4"/>
      <c r="B22" s="60" t="s">
        <v>56</v>
      </c>
      <c r="C22" s="51">
        <f>C13+C16-C21</f>
        <v>56010.365226554262</v>
      </c>
      <c r="D22" s="30" t="s">
        <v>57</v>
      </c>
      <c r="E22" s="31" t="s">
        <v>58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s="2" customFormat="1" ht="20.25" customHeight="1">
      <c r="A23" s="4"/>
      <c r="B23" s="61"/>
      <c r="C23" s="52">
        <f>(C13-C21)/C21</f>
        <v>2.57012474012474</v>
      </c>
      <c r="D23" s="12" t="s">
        <v>59</v>
      </c>
      <c r="E23" s="32" t="s">
        <v>60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20.25" customHeight="1">
      <c r="A24" s="3"/>
      <c r="B24" s="33" t="s">
        <v>61</v>
      </c>
      <c r="C24" s="54">
        <f>(C21/C13)*365</f>
        <v>102.23732406258918</v>
      </c>
      <c r="D24" s="34" t="s">
        <v>36</v>
      </c>
      <c r="E24" s="35" t="s">
        <v>62</v>
      </c>
    </row>
    <row r="25" spans="1:22">
      <c r="A25" s="3"/>
      <c r="B25" s="3"/>
      <c r="C25" s="3"/>
      <c r="D25" s="3"/>
      <c r="E25" s="3"/>
    </row>
    <row r="26" spans="1:22" s="56" customFormat="1" ht="20.25" customHeight="1">
      <c r="A26" s="55"/>
      <c r="B26" s="58" t="s">
        <v>63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</row>
    <row r="27" spans="1:22" s="56" customFormat="1" ht="22.5" customHeight="1">
      <c r="A27" s="55"/>
      <c r="B27" s="59" t="s">
        <v>64</v>
      </c>
      <c r="C27" s="55"/>
      <c r="D27" s="55"/>
      <c r="E27" s="57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</row>
    <row r="28" spans="1:22" s="10" customFormat="1" ht="20.25" customHeight="1">
      <c r="A28" s="8"/>
      <c r="B28" s="8" t="e" vm="1">
        <v>#VALUE!</v>
      </c>
      <c r="C28" s="9"/>
      <c r="D28" s="9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s="3" customFormat="1">
      <c r="B29" s="11"/>
    </row>
    <row r="30" spans="1:22" s="3" customFormat="1"/>
    <row r="31" spans="1:22" s="3" customFormat="1"/>
    <row r="32" spans="1:22" s="3" customFormat="1"/>
    <row r="33" spans="4:4" s="3" customFormat="1"/>
    <row r="34" spans="4:4" s="3" customFormat="1">
      <c r="D34" s="36"/>
    </row>
    <row r="35" spans="4:4" s="3" customFormat="1">
      <c r="D35" s="36"/>
    </row>
    <row r="36" spans="4:4" s="3" customFormat="1"/>
    <row r="37" spans="4:4" s="3" customFormat="1"/>
    <row r="38" spans="4:4" s="3" customFormat="1"/>
    <row r="39" spans="4:4" s="3" customFormat="1"/>
    <row r="40" spans="4:4" s="3" customFormat="1"/>
    <row r="41" spans="4:4" s="3" customFormat="1"/>
    <row r="42" spans="4:4" s="3" customFormat="1"/>
    <row r="43" spans="4:4" s="3" customFormat="1"/>
    <row r="44" spans="4:4" s="3" customFormat="1"/>
    <row r="45" spans="4:4" s="3" customFormat="1"/>
    <row r="46" spans="4:4" s="3" customFormat="1"/>
    <row r="47" spans="4:4" s="3" customFormat="1"/>
    <row r="48" spans="4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</sheetData>
  <mergeCells count="1">
    <mergeCell ref="B22:B23"/>
  </mergeCells>
  <hyperlinks>
    <hyperlink ref="B27" r:id="rId1" xr:uid="{6A1D41CB-8B94-43C2-A8DD-488D5FCEF755}"/>
  </hyperlink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2c695f-68a9-4272-adaf-e274e55a474b">
      <Terms xmlns="http://schemas.microsoft.com/office/infopath/2007/PartnerControls"/>
    </lcf76f155ced4ddcb4097134ff3c332f>
    <TaxCatchAll xmlns="6d564fab-149e-4f5c-8722-5b2212ba9b6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DC94844742134AB3908CF19E67AD84" ma:contentTypeVersion="19" ma:contentTypeDescription="Create a new document." ma:contentTypeScope="" ma:versionID="1d2c983514d005523d907e8dd19c851a">
  <xsd:schema xmlns:xsd="http://www.w3.org/2001/XMLSchema" xmlns:xs="http://www.w3.org/2001/XMLSchema" xmlns:p="http://schemas.microsoft.com/office/2006/metadata/properties" xmlns:ns2="b52c695f-68a9-4272-adaf-e274e55a474b" xmlns:ns3="6d564fab-149e-4f5c-8722-5b2212ba9b6a" targetNamespace="http://schemas.microsoft.com/office/2006/metadata/properties" ma:root="true" ma:fieldsID="3072087f377460f32e5bb7a6c5c75205" ns2:_="" ns3:_="">
    <xsd:import namespace="b52c695f-68a9-4272-adaf-e274e55a474b"/>
    <xsd:import namespace="6d564fab-149e-4f5c-8722-5b2212ba9b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c695f-68a9-4272-adaf-e274e55a47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e971681-25d3-426b-851b-245e2f7fb5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564fab-149e-4f5c-8722-5b2212ba9b6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6fafba0-010e-4d4c-bb47-984c507fcb93}" ma:internalName="TaxCatchAll" ma:showField="CatchAllData" ma:web="6d564fab-149e-4f5c-8722-5b2212ba9b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927911-CBB5-49C2-9D70-4D70AFF31AD9}"/>
</file>

<file path=customXml/itemProps2.xml><?xml version="1.0" encoding="utf-8"?>
<ds:datastoreItem xmlns:ds="http://schemas.openxmlformats.org/officeDocument/2006/customXml" ds:itemID="{E173B916-5DA7-4C56-A1A4-EFDA87D4F6AB}"/>
</file>

<file path=customXml/itemProps3.xml><?xml version="1.0" encoding="utf-8"?>
<ds:datastoreItem xmlns:ds="http://schemas.openxmlformats.org/officeDocument/2006/customXml" ds:itemID="{9D0EB515-FDDB-4950-953E-10011CF63F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2025-10-13T15:55:03Z</dcterms:created>
  <dcterms:modified xsi:type="dcterms:W3CDTF">2025-12-18T15:41:31Z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0x010100B7DC94844742134AB3908CF19E67AD84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